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<sst xmlns="http://schemas.openxmlformats.org/spreadsheetml/2006/main" count="108" uniqueCount="108">
  <si>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Társasági- és Kisvállalati adózást összehasonlító kalkulátor</t>
  </si>
  <si>
    <t xml:space="preserve">Töltse ki a kék mezőket! </t>
  </si>
  <si>
    <t>! Elegendő a tárgyév celláit kitölteni, ez esetben a következő évekre vonatkozó kitölthető cellák értéke a tárgyévi érték marad. !</t>
  </si>
  <si>
    <r>
      <t>Az adatok tájékoztató jellegűek.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 kalkulátor egyszerűsítő feltételezésekkel él</t>
    </r>
    <r>
      <rPr>
        <sz val="11"/>
        <rFont val="Calibri"/>
        <family val="2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a szokásos piaci ártól eltérő ár alkalmazása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és a külföldön adóztatható jövedelem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esetén merülnek fel. </t>
    </r>
  </si>
  <si>
    <t>Számviteli és adózási adatok</t>
  </si>
  <si>
    <t>1. év (áttérés éve)</t>
  </si>
  <si>
    <t>2. év</t>
  </si>
  <si>
    <t>3. év</t>
  </si>
  <si>
    <t>4. év</t>
  </si>
  <si>
    <t>5. év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</si>
  <si>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</si>
  <si>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</si>
  <si>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</si>
  <si>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</si>
  <si>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</si>
  <si>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</si>
  <si>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</si>
  <si>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Kapott (járó) osztalék címén elszámolt bevétel</t>
  </si>
  <si>
    <t>5.</t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</si>
  <si>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</rPr>
      <t>4Jóváhagyott fizetendő osztalék (a kiva alanyiságot megelőző időszak eredménye, eredménytartaléka terhére jóváhagyott osztalék nélkül)4Jóváhagyott fizetendő osztalék (a kiva alanyiságot megelőző időszak eredménye, eredménytartaléka terhére jóváhagyott osztalék nélkül)4</t>
    </r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</si>
  <si>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</si>
  <si>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</si>
  <si>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</si>
  <si>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</si>
  <si>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</si>
  <si>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Igénybevehető társasági adókedvezmények</t>
  </si>
  <si>
    <t>9.</t>
  </si>
  <si>
    <r>
      <t>Személyi jellegű ráfordítások szoc. ho és szakképzési hozzájárulás nélkül</t>
    </r>
    <r>
      <rPr>
        <vertAlign val="superscript"/>
        <sz val="11"/>
        <rFont val="Calibri"/>
        <family val="2"/>
      </rPr>
      <t>5Személyi jellegű ráfordítások szoc. ho és szakképzési hozzájárulás nélkül5Személyi jellegű ráfordítások szoc. ho és szakképzési hozzájárulás nélkül5</t>
    </r>
  </si>
  <si>
    <t>10.</t>
  </si>
  <si>
    <r>
      <t>GYES-ről és tartós munkanélküliség után visszatérő, ill. pályakezdő kedvezményezett munkavállalók száma (a foglalkoztatás első két évében)</t>
    </r>
    <r>
      <rPr>
        <vertAlign val="superscript"/>
        <sz val="11"/>
        <rFont val="Calibri"/>
        <family val="2"/>
      </rPr>
      <t>6GYES-ről és tartós munkanélküliség után visszatérő, ill. pályakezdő kedvezményezett munkavállalók száma (a foglalkoztatás első két évében)6GYES-ről és tartós munkanélküliség után visszatérő, ill. pályakezdő kedvezményezett munkavállalók száma (a foglalkoztatás első két évében)6</t>
    </r>
  </si>
  <si>
    <t>11.</t>
  </si>
  <si>
    <r>
      <t>25 év alatti, 55 feletti, szakképzettséget nem igénylő munkakörben foglalkoztatott, ill. a foglalkoztatás 3. évében járó GYES-ről és tartós munkanélküliség után visszatérő kedvezményeztett munkavállalók száma</t>
    </r>
    <r>
      <rPr>
        <vertAlign val="superscript"/>
        <sz val="11"/>
        <rFont val="Calibri"/>
        <family val="2"/>
      </rPr>
      <t>625 év alatti, 55 feletti, szakképzettséget nem igénylő munkakörben foglalkoztatott, ill. a foglalkoztatás 3. évében járó GYES-ről és tartós munkanélküliség után visszatérő kedvezményeztett munkavállalók száma625 év alatti, 55 feletti, szakképzettséget nem igénylő munkakörben foglalkoztatott, ill. a foglalkoztatás 3. évében járó GYES-ről és tartós munkanélküliség után visszatérő kedvezményeztett munkavállalók száma6</t>
    </r>
  </si>
  <si>
    <t>12.</t>
  </si>
  <si>
    <r>
      <t>A szociális hozzájárulási adóból és szakképzési hozzájárulásból érvényesíthető egyéb kedvezmények</t>
    </r>
    <r>
      <rPr>
        <vertAlign val="superscript"/>
        <sz val="11"/>
        <rFont val="Calibri"/>
        <family val="2"/>
      </rPr>
      <t>7A szociális hozzájárulási adóból és szakképzési hozzájárulásból érvényesíthető egyéb kedvezmények7A szociális hozzájárulási adóból és szakképzési hozzájárulásból érvényesíthető egyéb kedvezmények7</t>
    </r>
  </si>
  <si>
    <t>13.</t>
  </si>
  <si>
    <r>
      <t>Tárgyévi "új" beruházások</t>
    </r>
    <r>
      <rPr>
        <vertAlign val="superscript"/>
        <sz val="11"/>
        <rFont val="Calibri"/>
        <family val="2"/>
      </rPr>
      <t xml:space="preserve">8 </t>
    </r>
    <r>
      <rPr>
        <sz val="11"/>
        <rFont val="Calibri"/>
        <family val="2"/>
      </rPr>
      <t xml:space="preserve"> értékeTárgyévi "új" beruházások</t>
    </r>
    <r>
      <rPr>
        <vertAlign val="superscript"/>
        <sz val="11"/>
        <rFont val="Calibri"/>
        <family val="2"/>
      </rPr>
      <t xml:space="preserve">8 </t>
    </r>
    <r>
      <rPr>
        <sz val="11"/>
        <rFont val="Calibri"/>
        <family val="2"/>
      </rPr>
      <t xml:space="preserve"> értékeTárgyévi "új" beruházások</t>
    </r>
    <r>
      <rPr>
        <vertAlign val="superscript"/>
        <sz val="11"/>
        <rFont val="Calibri"/>
        <family val="2"/>
      </rPr>
      <t xml:space="preserve">8 </t>
    </r>
    <r>
      <rPr>
        <sz val="11"/>
        <rFont val="Calibri"/>
        <family val="2"/>
      </rPr>
      <t xml:space="preserve"> értéke</t>
    </r>
  </si>
  <si>
    <t>Ha szeretné látni, hogyan alakul az adókötelezettsége, ha az 5. évben visszatérne a társasági adózásra, akkor adja meg az alábbi adatokat is:</t>
  </si>
  <si>
    <t>14.</t>
  </si>
  <si>
    <t>Tárgyévi összes beruházás értéke (nem lehet kevesebb, mint a 13. sor értéke!)</t>
  </si>
  <si>
    <t>15.</t>
  </si>
  <si>
    <t>A teljes tárgyévi beruházásra vonatkozó értékcsökkenési leírás (átlag-)kulcsa (%/év)</t>
  </si>
  <si>
    <r>
      <t>KISVÁLLALATI ADÓ</t>
    </r>
    <r>
      <rPr>
        <sz val="16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(22.*16%)KISVÁLLALATI ADÓ</t>
    </r>
    <r>
      <rPr>
        <sz val="16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(22.*16%)</t>
    </r>
  </si>
  <si>
    <t>16.</t>
  </si>
  <si>
    <t xml:space="preserve">Személyi jellegű kifizetések (figyelembe véve a kedvezményezett foglalkoztatott után érvényesíthető kedvezményt) (9.-10.*1 200 000-11.*600 000) </t>
  </si>
  <si>
    <t>17.</t>
  </si>
  <si>
    <t>A személyi jellegű kifizetéseken felüli adóalapmódosító tételek egyenlege (3-2.+5.-4.)</t>
  </si>
  <si>
    <t>18.</t>
  </si>
  <si>
    <t>A megelőző adóévekben keletkezett, még fel nem használt elhatárolt veszteség (az első évben 7., ezután 22.-21., ha ez pozitív)</t>
  </si>
  <si>
    <t>19.</t>
  </si>
  <si>
    <t>A megelőző évek új beruházásaihoz kapcsolódó, korábban még fel nem használt elhatárolt veszteség (ha az előző évben 20. és 21. is negatív, akkor közülük a kisebb abszolútértékű összeg ellentettje)</t>
  </si>
  <si>
    <t>20.</t>
  </si>
  <si>
    <t>Elhatárolt veszteség és adóalap-módosítók negatív egyenlegének érvényesíthetőségi határa (személyi jell. kifizetések, csökkentve az új beruházások tárgyévi és korábban fel nem használt értékével; 16.-13.-19.)</t>
  </si>
  <si>
    <t>21.</t>
  </si>
  <si>
    <t>Személyi jellegű kifizetések és tárgyévi adóalap-módosítók egyenlege, csökkentve az elhatárolt veszteséggel (16.+(±17.)-18.)</t>
  </si>
  <si>
    <t>22.</t>
  </si>
  <si>
    <t>A KIVA alapja (20. és 21. közül a magasabb érték, amennyiben ez pozitív, egyébként 0)</t>
  </si>
  <si>
    <r>
      <t xml:space="preserve">HAGYOMÁNYOS ADÓTERHEK ÖSSZESEN </t>
    </r>
    <r>
      <rPr>
        <sz val="11"/>
        <color indexed="62"/>
        <rFont val="Calibri"/>
        <family val="2"/>
      </rPr>
      <t>(27.+28.)HAGYOMÁNYOS ADÓTERHEK ÖSSZESEN (27.+28.)</t>
    </r>
  </si>
  <si>
    <t>23.</t>
  </si>
  <si>
    <t>A társasági adóban korábban még fel nem használt elhatárolt veszteség (a tárgyévben 7., azután a megelőző évben felhasznált értékkel csökkentett összeg)</t>
  </si>
  <si>
    <t>24.</t>
  </si>
  <si>
    <t>Társasági adó alapja az elhatárolt veszteségre tekintet nélkül (1.-4.+6.)</t>
  </si>
  <si>
    <t>25.</t>
  </si>
  <si>
    <t>Számított társasági adóalap (24., csökkentve 23.-mal, ha 24.&gt;0, de minimum 24./2)</t>
  </si>
  <si>
    <t>26.</t>
  </si>
  <si>
    <r>
      <t>Számított társasági adó (25.*10%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>, ha ez pozitív)Számított társasági adó (25.*10%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>, ha ez pozitív)</t>
    </r>
  </si>
  <si>
    <t>27.</t>
  </si>
  <si>
    <r>
      <t>TÁRSASÁGI ADÓ (26.-8., de minimum a számított adó 6%-a</t>
    </r>
    <r>
      <rPr>
        <vertAlign val="superscript"/>
        <sz val="11"/>
        <rFont val="Calibri"/>
        <family val="2"/>
      </rPr>
      <t>10</t>
    </r>
    <r>
      <rPr>
        <sz val="11"/>
        <rFont val="Calibri"/>
        <family val="2"/>
      </rPr>
      <t>)TÁRSASÁGI ADÓ (26.-8., de minimum a számított adó 6%-a</t>
    </r>
    <r>
      <rPr>
        <vertAlign val="superscript"/>
        <sz val="11"/>
        <rFont val="Calibri"/>
        <family val="2"/>
      </rPr>
      <t>10</t>
    </r>
    <r>
      <rPr>
        <sz val="11"/>
        <rFont val="Calibri"/>
        <family val="2"/>
      </rPr>
      <t>)</t>
    </r>
  </si>
  <si>
    <t>28.</t>
  </si>
  <si>
    <t>SZOC.HO. És SZAKKÉPZÉSI HOZZÁJÁRULÁS (9.*0,285-10.*342 000-11.*174 000-12.)</t>
  </si>
  <si>
    <r>
      <t xml:space="preserve">HAGYOMÁNYOS ADÓTERHEK AZ 5. ÉVBEN, HA VISSZATÉR A TÁRSASÁGI ADÓZÁSRA </t>
    </r>
    <r>
      <rPr>
        <sz val="11"/>
        <color indexed="62"/>
        <rFont val="Calibri"/>
        <family val="2"/>
      </rPr>
      <t>(39.+40.)</t>
    </r>
  </si>
  <si>
    <r>
      <t>A VISSZATÉRÉST KÖVETŐ 4. ADÓÉV VÉGÉIG FIZETENDŐ TÁRSASÁGI ADÓ, HA A KISVÁLLALATI ADÓ ALATT KELETKEZETT, LE NEM ADÓZOTT JÖVEDELEMBŐL KÉPZETT LEKÖTÖTT TARTALÉKOT NEM FORDÍTJA BERUHÁZÁSRA</t>
    </r>
    <r>
      <rPr>
        <b/>
        <vertAlign val="superscript"/>
        <sz val="12"/>
        <color indexed="62"/>
        <rFont val="Calibri"/>
        <family val="2"/>
      </rPr>
      <t>11</t>
    </r>
    <r>
      <rPr>
        <b/>
        <sz val="12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>(a 34.sor 500 millió forintot meg nem haladó részéig 10%, felette 19%)</t>
    </r>
  </si>
  <si>
    <t>Az áttéréshez kapcsolódó egyes tételek</t>
  </si>
  <si>
    <t>29.</t>
  </si>
  <si>
    <t>A kisvállalati adóalanyiság időszaka alatt megszerzett, előállított immateriális jószág, tárgyi eszköz könyv szerinti értéke a kisvállalati adóalanyiság végén</t>
  </si>
  <si>
    <t>30.</t>
  </si>
  <si>
    <t>A kisvállalati adóalanyiság időszaka alatt megszerzett, előállított immateriális jószág, tárgyi eszköz értékcsökkenési leírása az 5. évben</t>
  </si>
  <si>
    <t>31.</t>
  </si>
  <si>
    <t>A kisvállalati adóalanyiság időszaka alatt keletkezett eredménytartalék ({1.+28.-5.-KISVÁLLALATI ADÓ} 1-4. évi összege)</t>
  </si>
  <si>
    <t>32.</t>
  </si>
  <si>
    <t>A kisvállalati adóalanyiság időszaka alatt megszerzett osztalék (a 4. sor értékeinek 1-4. évi összege)</t>
  </si>
  <si>
    <t>33.</t>
  </si>
  <si>
    <t>A kisvállalati adóalanyiság időszaka alatt keletkezett elhatárolt veszteségnek az adóalanyiság időszakában az adóalap csökkentéseként fel nem használt része (18.)</t>
  </si>
  <si>
    <t>34.</t>
  </si>
  <si>
    <r>
      <t>A kisvállalati adóról való áttérés miatt képzett lekötött tartalék</t>
    </r>
    <r>
      <rPr>
        <vertAlign val="superscript"/>
        <sz val="11"/>
        <color indexed="8"/>
        <rFont val="Calibri"/>
        <family val="2"/>
      </rPr>
      <t>11</t>
    </r>
    <r>
      <rPr>
        <sz val="11"/>
        <color indexed="8"/>
        <rFont val="Calibri"/>
        <family val="2"/>
      </rPr>
      <t xml:space="preserve"> (31.-29.-32., amennyiben az így kapott összeg pozitív)</t>
    </r>
  </si>
  <si>
    <t>A hagyományos adóterhek levezetése az 5. évben</t>
  </si>
  <si>
    <t>35.</t>
  </si>
  <si>
    <t>Az adóévben és az azt követő években felhasználható elhatárolt veszteség (33., növelve (31.-29.-32.) abszolút értékével, ha (31.-29.-32.)&lt;0)</t>
  </si>
  <si>
    <t>36.</t>
  </si>
  <si>
    <t>Társasági adó alapja az elhatárolt veszteségre tekintet nélkül (24.+30.)</t>
  </si>
  <si>
    <t>37.</t>
  </si>
  <si>
    <t>Számított társasági adóalap (36., csökkentve 35.-tel, ha 36.&gt;0, de minimum 36./2)</t>
  </si>
  <si>
    <t>38.</t>
  </si>
  <si>
    <t>Számított társasági adó (a 37. sor pozitív értékének 500 millió forintot meg nem haladó részéig 10%, felette 19%)</t>
  </si>
  <si>
    <t>39.</t>
  </si>
  <si>
    <r>
      <t>TÁRSASÁGI ADÓ (38.-8., de minimum a számított adó 6%-a</t>
    </r>
    <r>
      <rPr>
        <vertAlign val="superscript"/>
        <sz val="11"/>
        <rFont val="Calibri"/>
        <family val="2"/>
      </rPr>
      <t>10</t>
    </r>
    <r>
      <rPr>
        <sz val="11"/>
        <rFont val="Calibri"/>
        <family val="2"/>
      </rPr>
      <t>)</t>
    </r>
  </si>
  <si>
    <t>40.</t>
  </si>
  <si>
    <t>SZOC.HO. És SZAKKÉPZÉSI HOZZÁJÁRULÁS (28.)</t>
  </si>
  <si>
    <t>1.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</si>
  <si>
    <t>2.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</si>
  <si>
    <t>3. A külföldön adóztatható jövedelem elszámolható mind a társasági adó, mind  a kisvállalati adó alapjának csökkentéseként.</t>
  </si>
  <si>
    <t>4.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számított adózás előtti eredmény (1.), növelve a bérjárulékokkal (28.), csökkentve a kiva összegével, tekintettel arra, hogy a járulékokat a kiva hatálya alatt nem kell megfizetni, azaz összegük nem csökkenti az adózás előtti eredményt.</t>
  </si>
  <si>
    <t>5. Csak Tbj. Szerint járulékalapot képező személyi jellegű kifizetések (ide nem értve a kiegészítő tevékenységet folytató vállalkozó járulékalapját és a kedvezményezett foglalkoztatott után érvényesíthető kedvezmény összegét)</t>
  </si>
  <si>
    <t>6. Teljes munkaidős, teljes évben foglalkoztatott munkavállalókat feltételezve; a GYES-ről visszatérők esetében a kalkulátor a szociális hozzájárulási adó esetében legfeljebb 2 gyermekes anyákra vonatkozó szabályozással számol</t>
  </si>
  <si>
    <t xml:space="preserve">7. Az előző sorokon fel nem sorolt, bármely más, szociális hozzájárulási adóból és szakképzési hozzájárulásból igénybevehető kedvezmény, ide értve a munkahelyvédelmi akció keretében nyújtott mezőgazdasági munkakörben foglalkoztatott munkavállalók után érvényesíthető adókedvezményt is. </t>
  </si>
  <si>
    <t xml:space="preserve">8. Az adóévben beszerzett, előállított, korábban még használatba nem vett tárgyi eszközök, szellemi termékek, kísérleti fejlesztés aktivált értékének bekerülési értéke </t>
  </si>
  <si>
    <t>9. A kisvállalat adóalanyiság ideje alatt a bevétel nem lehet több, mint 500 millió forint, ezért ugyanekkor a társasági adó alapja sem haladná meg a 10%-os kulcs alkalmazhatóságának 500 millió forintos küszöbét.</t>
  </si>
  <si>
    <t>10. A társasági adóból a fejlesztési adókedvezmény a számított adó 80%-áig, a további kedvezmények a fennmaradó számított adó 70%-áig  érvényesíthetők. Ezáltal a kedvezmények nem haladhatják meg a számított adó 94%-át.</t>
  </si>
  <si>
    <t>11. A 34. sorban kiszámított lekötött tartaléknak a lekötése adóévét követő negyedik adóév végéig beruházásra fel nem használt része után az adót a negyedik adóévet követő adóév első hónapja utolsó napjáig meg kell fizetni!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</si>
</sst>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&quot; Ft&quot;"/>
    <numFmt numFmtId="167" formatCode="0.00000"/>
    <numFmt numFmtId="168" formatCode="#,##0"/>
    <numFmt numFmtId="169" formatCode="0&quot; fő&quot;"/>
    <numFmt numFmtId="170" formatCode="0%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</font>
    <font>
      <b/>
      <sz val="14"/>
      <color indexed="62"/>
      <name val="Calibri"/>
      <family val="2"/>
    </font>
    <font>
      <sz val="14"/>
      <name val="Calibri"/>
      <family val="2"/>
    </font>
    <font>
      <b/>
      <sz val="12"/>
      <color indexed="6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1"/>
      <color indexed="62"/>
      <name val="Calibri"/>
      <family val="2"/>
    </font>
    <font>
      <sz val="16"/>
      <color indexed="62"/>
      <name val="Calibri"/>
      <family val="2"/>
    </font>
    <font>
      <sz val="11"/>
      <color indexed="62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b/>
      <vertAlign val="superscript"/>
      <sz val="12"/>
      <color indexed="62"/>
      <name val="Calibri"/>
      <family val="2"/>
    </font>
    <font>
      <vertAlign val="superscript"/>
      <sz val="11"/>
      <color indexed="8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>
      <alignment/>
      <protection/>
    </xf>
    <xf numFmtId="164" fontId="1" fillId="0" borderId="0">
      <alignment/>
      <protection/>
    </xf>
  </cellStyleXfs>
  <cellXfs count="100">
    <xf numFmtId="164" fontId="0" fillId="0" borderId="0" xfId="0" applyAlignment="1">
      <alignment/>
    </xf>
    <xf numFmtId="164" fontId="2" fillId="0" borderId="0" xfId="20" applyFont="1" applyProtection="1">
      <alignment/>
      <protection hidden="1"/>
    </xf>
    <xf numFmtId="164" fontId="2" fillId="2" borderId="0" xfId="20" applyFont="1" applyFill="1" applyProtection="1">
      <alignment/>
      <protection hidden="1"/>
    </xf>
    <xf numFmtId="164" fontId="3" fillId="3" borderId="1" xfId="20" applyFont="1" applyFill="1" applyBorder="1" applyAlignment="1" applyProtection="1">
      <alignment horizontal="center" vertical="center"/>
      <protection hidden="1"/>
    </xf>
    <xf numFmtId="164" fontId="4" fillId="2" borderId="0" xfId="20" applyFont="1" applyFill="1" applyProtection="1">
      <alignment/>
      <protection hidden="1"/>
    </xf>
    <xf numFmtId="164" fontId="4" fillId="0" borderId="0" xfId="20" applyFont="1" applyProtection="1">
      <alignment/>
      <protection hidden="1"/>
    </xf>
    <xf numFmtId="164" fontId="5" fillId="4" borderId="2" xfId="20" applyFont="1" applyFill="1" applyBorder="1" applyAlignment="1" applyProtection="1">
      <alignment horizontal="center"/>
      <protection hidden="1"/>
    </xf>
    <xf numFmtId="164" fontId="6" fillId="2" borderId="0" xfId="20" applyFont="1" applyFill="1" applyProtection="1">
      <alignment/>
      <protection hidden="1"/>
    </xf>
    <xf numFmtId="164" fontId="6" fillId="0" borderId="0" xfId="20" applyFont="1" applyProtection="1">
      <alignment/>
      <protection hidden="1"/>
    </xf>
    <xf numFmtId="164" fontId="7" fillId="4" borderId="2" xfId="20" applyFont="1" applyFill="1" applyBorder="1" applyAlignment="1" applyProtection="1">
      <alignment horizontal="center"/>
      <protection hidden="1"/>
    </xf>
    <xf numFmtId="164" fontId="8" fillId="2" borderId="0" xfId="20" applyFont="1" applyFill="1" applyProtection="1">
      <alignment/>
      <protection hidden="1"/>
    </xf>
    <xf numFmtId="164" fontId="8" fillId="0" borderId="0" xfId="20" applyFont="1" applyProtection="1">
      <alignment/>
      <protection hidden="1"/>
    </xf>
    <xf numFmtId="164" fontId="9" fillId="3" borderId="2" xfId="20" applyFont="1" applyFill="1" applyBorder="1" applyAlignment="1" applyProtection="1">
      <alignment horizontal="center"/>
      <protection hidden="1"/>
    </xf>
    <xf numFmtId="164" fontId="10" fillId="3" borderId="2" xfId="20" applyFont="1" applyFill="1" applyBorder="1" applyAlignment="1" applyProtection="1">
      <alignment horizontal="left" wrapText="1"/>
      <protection hidden="1"/>
    </xf>
    <xf numFmtId="164" fontId="2" fillId="3" borderId="3" xfId="20" applyFont="1" applyFill="1" applyBorder="1" applyAlignment="1" applyProtection="1">
      <alignment horizontal="center"/>
      <protection hidden="1"/>
    </xf>
    <xf numFmtId="164" fontId="3" fillId="3" borderId="4" xfId="20" applyFont="1" applyFill="1" applyBorder="1" applyAlignment="1" applyProtection="1">
      <alignment horizontal="left" vertical="center" wrapText="1"/>
      <protection hidden="1"/>
    </xf>
    <xf numFmtId="164" fontId="10" fillId="3" borderId="4" xfId="20" applyFont="1" applyFill="1" applyBorder="1" applyAlignment="1" applyProtection="1">
      <alignment horizontal="center" vertical="center" wrapText="1"/>
      <protection hidden="1"/>
    </xf>
    <xf numFmtId="164" fontId="2" fillId="3" borderId="5" xfId="20" applyFont="1" applyFill="1" applyBorder="1" applyAlignment="1" applyProtection="1">
      <alignment horizontal="left" vertical="center"/>
      <protection hidden="1"/>
    </xf>
    <xf numFmtId="164" fontId="2" fillId="3" borderId="6" xfId="20" applyFont="1" applyFill="1" applyBorder="1" applyAlignment="1" applyProtection="1">
      <alignment horizontal="left"/>
      <protection hidden="1"/>
    </xf>
    <xf numFmtId="166" fontId="2" fillId="4" borderId="4" xfId="20" applyNumberFormat="1" applyFont="1" applyFill="1" applyBorder="1" applyProtection="1">
      <alignment/>
      <protection locked="0"/>
    </xf>
    <xf numFmtId="166" fontId="2" fillId="5" borderId="4" xfId="20" applyNumberFormat="1" applyFont="1" applyFill="1" applyBorder="1" applyProtection="1">
      <alignment/>
      <protection locked="0"/>
    </xf>
    <xf numFmtId="164" fontId="2" fillId="3" borderId="6" xfId="20" applyFont="1" applyFill="1" applyBorder="1" applyAlignment="1" applyProtection="1">
      <alignment horizontal="left" vertical="top" wrapText="1"/>
      <protection hidden="1"/>
    </xf>
    <xf numFmtId="167" fontId="2" fillId="2" borderId="0" xfId="20" applyNumberFormat="1" applyFont="1" applyFill="1" applyProtection="1">
      <alignment/>
      <protection hidden="1"/>
    </xf>
    <xf numFmtId="164" fontId="2" fillId="3" borderId="5" xfId="20" applyFont="1" applyFill="1" applyBorder="1" applyAlignment="1" applyProtection="1">
      <alignment horizontal="left" vertical="top"/>
      <protection hidden="1"/>
    </xf>
    <xf numFmtId="168" fontId="2" fillId="0" borderId="7" xfId="20" applyNumberFormat="1" applyFont="1" applyFill="1" applyBorder="1" applyProtection="1">
      <alignment/>
      <protection hidden="1"/>
    </xf>
    <xf numFmtId="164" fontId="2" fillId="3" borderId="6" xfId="20" applyFont="1" applyFill="1" applyBorder="1" applyAlignment="1" applyProtection="1">
      <alignment horizontal="left" vertical="top"/>
      <protection hidden="1"/>
    </xf>
    <xf numFmtId="164" fontId="2" fillId="0" borderId="6" xfId="20" applyFont="1" applyFill="1" applyBorder="1" applyAlignment="1" applyProtection="1">
      <alignment horizontal="left" vertical="top" wrapText="1"/>
      <protection hidden="1"/>
    </xf>
    <xf numFmtId="164" fontId="2" fillId="0" borderId="4" xfId="20" applyFont="1" applyBorder="1" applyAlignment="1" applyProtection="1">
      <alignment horizontal="center"/>
      <protection hidden="1"/>
    </xf>
    <xf numFmtId="169" fontId="2" fillId="4" borderId="4" xfId="20" applyNumberFormat="1" applyFont="1" applyFill="1" applyBorder="1" applyAlignment="1" applyProtection="1">
      <alignment horizontal="right" vertical="center"/>
      <protection locked="0"/>
    </xf>
    <xf numFmtId="169" fontId="2" fillId="5" borderId="4" xfId="20" applyNumberFormat="1" applyFont="1" applyFill="1" applyBorder="1" applyAlignment="1" applyProtection="1">
      <alignment horizontal="right" vertical="center"/>
      <protection locked="0"/>
    </xf>
    <xf numFmtId="164" fontId="2" fillId="2" borderId="0" xfId="20" applyFont="1" applyFill="1" applyAlignment="1" applyProtection="1">
      <alignment horizontal="center"/>
      <protection hidden="1"/>
    </xf>
    <xf numFmtId="164" fontId="2" fillId="3" borderId="8" xfId="20" applyFont="1" applyFill="1" applyBorder="1" applyAlignment="1" applyProtection="1">
      <alignment horizontal="left" vertical="center"/>
      <protection hidden="1"/>
    </xf>
    <xf numFmtId="164" fontId="2" fillId="3" borderId="9" xfId="20" applyFont="1" applyFill="1" applyBorder="1" applyAlignment="1" applyProtection="1">
      <alignment horizontal="left" vertical="top"/>
      <protection hidden="1"/>
    </xf>
    <xf numFmtId="166" fontId="2" fillId="4" borderId="2" xfId="20" applyNumberFormat="1" applyFont="1" applyFill="1" applyBorder="1" applyProtection="1">
      <alignment/>
      <protection locked="0"/>
    </xf>
    <xf numFmtId="166" fontId="2" fillId="5" borderId="2" xfId="20" applyNumberFormat="1" applyFont="1" applyFill="1" applyBorder="1" applyProtection="1">
      <alignment/>
      <protection locked="0"/>
    </xf>
    <xf numFmtId="166" fontId="2" fillId="5" borderId="3" xfId="20" applyNumberFormat="1" applyFont="1" applyFill="1" applyBorder="1" applyProtection="1">
      <alignment/>
      <protection locked="0"/>
    </xf>
    <xf numFmtId="164" fontId="12" fillId="0" borderId="1" xfId="20" applyFont="1" applyFill="1" applyBorder="1" applyAlignment="1" applyProtection="1">
      <alignment horizontal="left"/>
      <protection hidden="1"/>
    </xf>
    <xf numFmtId="164" fontId="2" fillId="3" borderId="10" xfId="20" applyFont="1" applyFill="1" applyBorder="1" applyAlignment="1" applyProtection="1">
      <alignment horizontal="left" vertical="top"/>
      <protection hidden="1"/>
    </xf>
    <xf numFmtId="168" fontId="2" fillId="3" borderId="2" xfId="20" applyNumberFormat="1" applyFont="1" applyFill="1" applyBorder="1" applyAlignment="1" applyProtection="1">
      <alignment/>
      <protection hidden="1"/>
    </xf>
    <xf numFmtId="164" fontId="2" fillId="3" borderId="8" xfId="20" applyFont="1" applyFill="1" applyBorder="1" applyAlignment="1" applyProtection="1">
      <alignment horizontal="left" vertical="top"/>
      <protection hidden="1"/>
    </xf>
    <xf numFmtId="164" fontId="2" fillId="3" borderId="0" xfId="20" applyFont="1" applyFill="1" applyBorder="1" applyAlignment="1" applyProtection="1">
      <alignment horizontal="left" vertical="top" wrapText="1"/>
      <protection hidden="1"/>
    </xf>
    <xf numFmtId="170" fontId="2" fillId="4" borderId="2" xfId="19" applyFont="1" applyFill="1" applyBorder="1" applyAlignment="1" applyProtection="1">
      <alignment/>
      <protection locked="0"/>
    </xf>
    <xf numFmtId="170" fontId="2" fillId="5" borderId="2" xfId="19" applyFont="1" applyFill="1" applyBorder="1" applyAlignment="1" applyProtection="1">
      <alignment/>
      <protection locked="0"/>
    </xf>
    <xf numFmtId="170" fontId="2" fillId="5" borderId="1" xfId="19" applyFont="1" applyFill="1" applyBorder="1" applyAlignment="1" applyProtection="1">
      <alignment/>
      <protection locked="0"/>
    </xf>
    <xf numFmtId="168" fontId="2" fillId="3" borderId="11" xfId="20" applyNumberFormat="1" applyFont="1" applyFill="1" applyBorder="1" applyAlignment="1" applyProtection="1">
      <alignment/>
      <protection hidden="1"/>
    </xf>
    <xf numFmtId="164" fontId="3" fillId="6" borderId="12" xfId="20" applyFont="1" applyFill="1" applyBorder="1" applyAlignment="1" applyProtection="1">
      <alignment horizontal="left" vertical="center"/>
      <protection hidden="1"/>
    </xf>
    <xf numFmtId="166" fontId="3" fillId="6" borderId="12" xfId="20" applyNumberFormat="1" applyFont="1" applyFill="1" applyBorder="1" applyAlignment="1" applyProtection="1">
      <alignment vertical="center"/>
      <protection hidden="1"/>
    </xf>
    <xf numFmtId="164" fontId="15" fillId="2" borderId="0" xfId="20" applyFont="1" applyFill="1" applyBorder="1" applyProtection="1">
      <alignment/>
      <protection hidden="1"/>
    </xf>
    <xf numFmtId="164" fontId="15" fillId="0" borderId="0" xfId="20" applyFont="1" applyBorder="1" applyProtection="1">
      <alignment/>
      <protection hidden="1"/>
    </xf>
    <xf numFmtId="164" fontId="2" fillId="3" borderId="13" xfId="20" applyFont="1" applyFill="1" applyBorder="1" applyAlignment="1" applyProtection="1">
      <alignment horizontal="left" vertical="top"/>
      <protection hidden="1"/>
    </xf>
    <xf numFmtId="164" fontId="2" fillId="3" borderId="14" xfId="20" applyFont="1" applyFill="1" applyBorder="1" applyAlignment="1" applyProtection="1">
      <alignment horizontal="left" vertical="top" wrapText="1"/>
      <protection hidden="1"/>
    </xf>
    <xf numFmtId="166" fontId="2" fillId="3" borderId="3" xfId="20" applyNumberFormat="1" applyFont="1" applyFill="1" applyBorder="1" applyAlignment="1" applyProtection="1">
      <alignment vertical="top"/>
      <protection hidden="1"/>
    </xf>
    <xf numFmtId="164" fontId="2" fillId="3" borderId="10" xfId="20" applyFont="1" applyFill="1" applyBorder="1" applyAlignment="1" applyProtection="1">
      <alignment horizontal="left" vertical="top" wrapText="1"/>
      <protection hidden="1"/>
    </xf>
    <xf numFmtId="166" fontId="2" fillId="3" borderId="4" xfId="20" applyNumberFormat="1" applyFont="1" applyFill="1" applyBorder="1" applyAlignment="1" applyProtection="1">
      <alignment vertical="top"/>
      <protection hidden="1"/>
    </xf>
    <xf numFmtId="166" fontId="2" fillId="0" borderId="7" xfId="20" applyNumberFormat="1" applyFont="1" applyFill="1" applyBorder="1" applyProtection="1">
      <alignment/>
      <protection hidden="1"/>
    </xf>
    <xf numFmtId="164" fontId="16" fillId="2" borderId="0" xfId="20" applyFont="1" applyFill="1" applyProtection="1">
      <alignment/>
      <protection hidden="1"/>
    </xf>
    <xf numFmtId="164" fontId="16" fillId="0" borderId="0" xfId="20" applyFont="1" applyProtection="1">
      <alignment/>
      <protection hidden="1"/>
    </xf>
    <xf numFmtId="164" fontId="3" fillId="6" borderId="15" xfId="20" applyFont="1" applyFill="1" applyBorder="1" applyAlignment="1" applyProtection="1">
      <alignment horizontal="left" vertical="center"/>
      <protection hidden="1"/>
    </xf>
    <xf numFmtId="164" fontId="2" fillId="3" borderId="14" xfId="20" applyFont="1" applyFill="1" applyBorder="1" applyAlignment="1" applyProtection="1">
      <alignment horizontal="left" wrapText="1"/>
      <protection hidden="1"/>
    </xf>
    <xf numFmtId="164" fontId="2" fillId="3" borderId="13" xfId="20" applyFont="1" applyFill="1" applyBorder="1" applyAlignment="1" applyProtection="1">
      <alignment horizontal="left"/>
      <protection hidden="1"/>
    </xf>
    <xf numFmtId="164" fontId="2" fillId="3" borderId="14" xfId="20" applyFont="1" applyFill="1" applyBorder="1" applyAlignment="1" applyProtection="1">
      <alignment horizontal="left"/>
      <protection hidden="1"/>
    </xf>
    <xf numFmtId="166" fontId="2" fillId="3" borderId="3" xfId="20" applyNumberFormat="1" applyFont="1" applyFill="1" applyBorder="1" applyProtection="1">
      <alignment/>
      <protection hidden="1"/>
    </xf>
    <xf numFmtId="164" fontId="2" fillId="3" borderId="5" xfId="20" applyFont="1" applyFill="1" applyBorder="1" applyAlignment="1" applyProtection="1">
      <alignment horizontal="left"/>
      <protection hidden="1"/>
    </xf>
    <xf numFmtId="164" fontId="2" fillId="3" borderId="10" xfId="20" applyFont="1" applyFill="1" applyBorder="1" applyAlignment="1" applyProtection="1">
      <alignment horizontal="left"/>
      <protection hidden="1"/>
    </xf>
    <xf numFmtId="166" fontId="2" fillId="3" borderId="4" xfId="20" applyNumberFormat="1" applyFont="1" applyFill="1" applyBorder="1" applyProtection="1">
      <alignment/>
      <protection hidden="1"/>
    </xf>
    <xf numFmtId="164" fontId="2" fillId="3" borderId="6" xfId="20" applyFont="1" applyFill="1" applyBorder="1" applyAlignment="1" applyProtection="1">
      <alignment/>
      <protection hidden="1"/>
    </xf>
    <xf numFmtId="164" fontId="2" fillId="0" borderId="0" xfId="20" applyFont="1" applyFill="1" applyProtection="1">
      <alignment/>
      <protection hidden="1"/>
    </xf>
    <xf numFmtId="164" fontId="3" fillId="6" borderId="16" xfId="20" applyFont="1" applyFill="1" applyBorder="1" applyAlignment="1" applyProtection="1">
      <alignment horizontal="left" vertical="center"/>
      <protection hidden="1"/>
    </xf>
    <xf numFmtId="168" fontId="3" fillId="6" borderId="17" xfId="20" applyNumberFormat="1" applyFont="1" applyFill="1" applyBorder="1" applyAlignment="1" applyProtection="1">
      <alignment vertical="center"/>
      <protection hidden="1"/>
    </xf>
    <xf numFmtId="166" fontId="3" fillId="6" borderId="12" xfId="20" applyNumberFormat="1" applyFont="1" applyFill="1" applyBorder="1" applyAlignment="1" applyProtection="1">
      <alignment horizontal="right" vertical="center"/>
      <protection hidden="1"/>
    </xf>
    <xf numFmtId="164" fontId="7" fillId="6" borderId="18" xfId="20" applyFont="1" applyFill="1" applyBorder="1" applyAlignment="1" applyProtection="1">
      <alignment horizontal="left" vertical="center" wrapText="1"/>
      <protection hidden="1"/>
    </xf>
    <xf numFmtId="168" fontId="3" fillId="6" borderId="19" xfId="20" applyNumberFormat="1" applyFont="1" applyFill="1" applyBorder="1" applyAlignment="1" applyProtection="1">
      <alignment vertical="center"/>
      <protection hidden="1"/>
    </xf>
    <xf numFmtId="166" fontId="3" fillId="6" borderId="20" xfId="20" applyNumberFormat="1" applyFont="1" applyFill="1" applyBorder="1" applyAlignment="1" applyProtection="1">
      <alignment horizontal="right" vertical="center"/>
      <protection hidden="1"/>
    </xf>
    <xf numFmtId="164" fontId="12" fillId="3" borderId="21" xfId="20" applyFont="1" applyFill="1" applyBorder="1" applyAlignment="1" applyProtection="1">
      <alignment horizontal="left"/>
      <protection hidden="1"/>
    </xf>
    <xf numFmtId="164" fontId="2" fillId="2" borderId="0" xfId="20" applyFont="1" applyFill="1" applyBorder="1" applyProtection="1">
      <alignment/>
      <protection hidden="1"/>
    </xf>
    <xf numFmtId="164" fontId="2" fillId="0" borderId="0" xfId="20" applyFont="1" applyFill="1" applyBorder="1" applyProtection="1">
      <alignment/>
      <protection hidden="1"/>
    </xf>
    <xf numFmtId="164" fontId="1" fillId="3" borderId="5" xfId="20" applyFont="1" applyFill="1" applyBorder="1" applyAlignment="1" applyProtection="1">
      <alignment horizontal="center" vertical="top"/>
      <protection hidden="1"/>
    </xf>
    <xf numFmtId="164" fontId="1" fillId="3" borderId="10" xfId="20" applyFont="1" applyFill="1" applyBorder="1" applyAlignment="1" applyProtection="1">
      <alignment horizontal="left"/>
      <protection hidden="1"/>
    </xf>
    <xf numFmtId="164" fontId="1" fillId="0" borderId="6" xfId="20" applyBorder="1" applyAlignment="1">
      <alignment/>
      <protection/>
    </xf>
    <xf numFmtId="166" fontId="2" fillId="3" borderId="4" xfId="20" applyNumberFormat="1" applyFont="1" applyFill="1" applyBorder="1" applyAlignment="1" applyProtection="1">
      <alignment horizontal="right"/>
      <protection hidden="1"/>
    </xf>
    <xf numFmtId="164" fontId="1" fillId="3" borderId="13" xfId="20" applyFont="1" applyFill="1" applyBorder="1" applyAlignment="1" applyProtection="1">
      <alignment horizontal="center" vertical="top"/>
      <protection hidden="1"/>
    </xf>
    <xf numFmtId="166" fontId="2" fillId="3" borderId="3" xfId="20" applyNumberFormat="1" applyFont="1" applyFill="1" applyBorder="1" applyAlignment="1" applyProtection="1">
      <alignment horizontal="right"/>
      <protection hidden="1"/>
    </xf>
    <xf numFmtId="164" fontId="1" fillId="3" borderId="6" xfId="20" applyFont="1" applyFill="1" applyBorder="1" applyAlignment="1" applyProtection="1">
      <alignment horizontal="left"/>
      <protection hidden="1"/>
    </xf>
    <xf numFmtId="164" fontId="1" fillId="3" borderId="6" xfId="20" applyFont="1" applyFill="1" applyBorder="1" applyAlignment="1" applyProtection="1">
      <alignment horizontal="left" wrapText="1"/>
      <protection hidden="1"/>
    </xf>
    <xf numFmtId="164" fontId="12" fillId="3" borderId="4" xfId="20" applyFont="1" applyFill="1" applyBorder="1" applyAlignment="1" applyProtection="1">
      <alignment horizontal="left"/>
      <protection hidden="1"/>
    </xf>
    <xf numFmtId="164" fontId="2" fillId="3" borderId="5" xfId="20" applyFont="1" applyFill="1" applyBorder="1" applyAlignment="1" applyProtection="1">
      <alignment horizontal="center"/>
      <protection hidden="1"/>
    </xf>
    <xf numFmtId="164" fontId="1" fillId="3" borderId="5" xfId="20" applyFont="1" applyFill="1" applyBorder="1" applyAlignment="1" applyProtection="1">
      <alignment vertical="center"/>
      <protection hidden="1"/>
    </xf>
    <xf numFmtId="164" fontId="2" fillId="3" borderId="5" xfId="20" applyFont="1" applyFill="1" applyBorder="1" applyAlignment="1" applyProtection="1">
      <alignment/>
      <protection hidden="1"/>
    </xf>
    <xf numFmtId="166" fontId="2" fillId="0" borderId="3" xfId="20" applyNumberFormat="1" applyFont="1" applyFill="1" applyBorder="1" applyProtection="1">
      <alignment/>
      <protection hidden="1"/>
    </xf>
    <xf numFmtId="164" fontId="10" fillId="3" borderId="8" xfId="20" applyFont="1" applyFill="1" applyBorder="1" applyAlignment="1" applyProtection="1">
      <alignment horizontal="center"/>
      <protection hidden="1"/>
    </xf>
    <xf numFmtId="164" fontId="10" fillId="3" borderId="0" xfId="20" applyFont="1" applyFill="1" applyBorder="1" applyAlignment="1" applyProtection="1">
      <alignment horizontal="center"/>
      <protection hidden="1"/>
    </xf>
    <xf numFmtId="168" fontId="10" fillId="3" borderId="0" xfId="20" applyNumberFormat="1" applyFont="1" applyFill="1" applyBorder="1" applyAlignment="1" applyProtection="1">
      <alignment horizontal="center"/>
      <protection hidden="1"/>
    </xf>
    <xf numFmtId="164" fontId="10" fillId="3" borderId="9" xfId="20" applyFont="1" applyFill="1" applyBorder="1" applyAlignment="1" applyProtection="1">
      <alignment horizontal="center"/>
      <protection hidden="1"/>
    </xf>
    <xf numFmtId="164" fontId="19" fillId="3" borderId="2" xfId="20" applyFont="1" applyFill="1" applyBorder="1" applyAlignment="1" applyProtection="1">
      <alignment horizontal="left" wrapText="1"/>
      <protection hidden="1"/>
    </xf>
    <xf numFmtId="164" fontId="19" fillId="3" borderId="2" xfId="20" applyFont="1" applyFill="1" applyBorder="1" applyAlignment="1" applyProtection="1">
      <alignment horizontal="left" vertical="center" wrapText="1"/>
      <protection hidden="1"/>
    </xf>
    <xf numFmtId="164" fontId="19" fillId="0" borderId="2" xfId="20" applyFont="1" applyFill="1" applyBorder="1" applyAlignment="1" applyProtection="1">
      <alignment horizontal="left" wrapText="1"/>
      <protection hidden="1"/>
    </xf>
    <xf numFmtId="164" fontId="2" fillId="3" borderId="13" xfId="20" applyFont="1" applyFill="1" applyBorder="1" applyProtection="1">
      <alignment/>
      <protection hidden="1"/>
    </xf>
    <xf numFmtId="164" fontId="2" fillId="3" borderId="14" xfId="20" applyFont="1" applyFill="1" applyBorder="1" applyProtection="1">
      <alignment/>
      <protection hidden="1"/>
    </xf>
    <xf numFmtId="164" fontId="2" fillId="3" borderId="22" xfId="20" applyFont="1" applyFill="1" applyBorder="1" applyProtection="1">
      <alignment/>
      <protection hidden="1"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E8BF"/>
      <rgbColor rgb="00EDF2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85" zoomScaleNormal="85" workbookViewId="0" topLeftCell="A1">
      <selection activeCell="C17" sqref="C17"/>
    </sheetView>
  </sheetViews>
  <sheetFormatPr defaultColWidth="9.140625" defaultRowHeight="12.75"/>
  <cols>
    <col min="1" max="1" width="3.421875" style="1" customWidth="1"/>
    <col min="2" max="2" width="99.57421875" style="1" customWidth="1"/>
    <col min="3" max="7" width="17.140625" style="1" customWidth="1"/>
    <col min="8" max="30" width="9.140625" style="2" customWidth="1"/>
    <col min="31" max="16384" width="9.140625" style="1" customWidth="1"/>
  </cols>
  <sheetData>
    <row r="1" spans="1:30" s="5" customFormat="1" ht="39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8" customFormat="1" ht="12.75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11" customFormat="1" ht="12.75">
      <c r="A3" s="9" t="s">
        <v>2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1" customFormat="1" ht="12.75">
      <c r="A4" s="12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1" customFormat="1" ht="49.5" customHeight="1">
      <c r="A5" s="13" t="s">
        <v>3</v>
      </c>
      <c r="B5" s="13"/>
      <c r="C5" s="13"/>
      <c r="D5" s="13"/>
      <c r="E5" s="13"/>
      <c r="F5" s="13"/>
      <c r="G5" s="1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7" ht="9" customHeight="1">
      <c r="A6" s="14"/>
      <c r="B6" s="14"/>
      <c r="C6" s="14"/>
      <c r="D6" s="14"/>
      <c r="E6" s="14"/>
      <c r="F6" s="14"/>
      <c r="G6" s="14"/>
    </row>
    <row r="7" spans="1:7" ht="30" customHeight="1">
      <c r="A7" s="15" t="s">
        <v>4</v>
      </c>
      <c r="B7" s="15"/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</row>
    <row r="8" spans="1:7" ht="12.75">
      <c r="A8" s="17" t="s">
        <v>10</v>
      </c>
      <c r="B8" s="18" t="s">
        <v>11</v>
      </c>
      <c r="C8" s="19">
        <v>0</v>
      </c>
      <c r="D8" s="20">
        <f>C8</f>
        <v>0</v>
      </c>
      <c r="E8" s="20">
        <f>D8</f>
        <v>0</v>
      </c>
      <c r="F8" s="20">
        <f>E8</f>
        <v>0</v>
      </c>
      <c r="G8" s="20">
        <f>F8</f>
        <v>0</v>
      </c>
    </row>
    <row r="9" spans="1:7" ht="12.75">
      <c r="A9" s="17" t="s">
        <v>12</v>
      </c>
      <c r="B9" s="21" t="s">
        <v>13</v>
      </c>
      <c r="C9" s="19">
        <v>0</v>
      </c>
      <c r="D9" s="20">
        <f>C9</f>
        <v>0</v>
      </c>
      <c r="E9" s="20">
        <f>D9</f>
        <v>0</v>
      </c>
      <c r="F9" s="20">
        <f aca="true" t="shared" si="0" ref="E9:G13">E9</f>
        <v>0</v>
      </c>
      <c r="G9" s="20">
        <f t="shared" si="0"/>
        <v>0</v>
      </c>
    </row>
    <row r="10" spans="1:7" ht="12.75">
      <c r="A10" s="17" t="s">
        <v>14</v>
      </c>
      <c r="B10" s="21" t="s">
        <v>15</v>
      </c>
      <c r="C10" s="19">
        <v>0</v>
      </c>
      <c r="D10" s="20">
        <f>C10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</row>
    <row r="11" spans="1:8" ht="12.75">
      <c r="A11" s="17" t="s">
        <v>16</v>
      </c>
      <c r="B11" s="21" t="s">
        <v>17</v>
      </c>
      <c r="C11" s="19">
        <v>0</v>
      </c>
      <c r="D11" s="20">
        <f>C11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2"/>
    </row>
    <row r="12" spans="1:7" ht="12.75">
      <c r="A12" s="23" t="s">
        <v>18</v>
      </c>
      <c r="B12" s="21" t="s">
        <v>19</v>
      </c>
      <c r="C12" s="24"/>
      <c r="D12" s="19">
        <v>0</v>
      </c>
      <c r="E12" s="20">
        <f>D12</f>
        <v>0</v>
      </c>
      <c r="F12" s="20">
        <f t="shared" si="0"/>
        <v>0</v>
      </c>
      <c r="G12" s="20">
        <f t="shared" si="0"/>
        <v>0</v>
      </c>
    </row>
    <row r="13" spans="1:7" ht="12.75">
      <c r="A13" s="17" t="s">
        <v>20</v>
      </c>
      <c r="B13" s="25" t="s">
        <v>21</v>
      </c>
      <c r="C13" s="19">
        <v>0</v>
      </c>
      <c r="D13" s="20">
        <f>C13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</row>
    <row r="14" spans="1:7" ht="12.75">
      <c r="A14" s="17" t="s">
        <v>22</v>
      </c>
      <c r="B14" s="26" t="s">
        <v>23</v>
      </c>
      <c r="C14" s="19">
        <v>0</v>
      </c>
      <c r="D14" s="27"/>
      <c r="E14" s="27"/>
      <c r="F14" s="27"/>
      <c r="G14" s="27"/>
    </row>
    <row r="15" spans="1:7" ht="12.75">
      <c r="A15" s="17" t="s">
        <v>24</v>
      </c>
      <c r="B15" s="21" t="s">
        <v>25</v>
      </c>
      <c r="C15" s="19">
        <v>0</v>
      </c>
      <c r="D15" s="20">
        <f>C15</f>
        <v>0</v>
      </c>
      <c r="E15" s="20">
        <f aca="true" t="shared" si="1" ref="E15:G16">D15</f>
        <v>0</v>
      </c>
      <c r="F15" s="20">
        <f t="shared" si="1"/>
        <v>0</v>
      </c>
      <c r="G15" s="20">
        <f t="shared" si="1"/>
        <v>0</v>
      </c>
    </row>
    <row r="16" spans="1:7" ht="12.75">
      <c r="A16" s="17" t="s">
        <v>26</v>
      </c>
      <c r="B16" s="25" t="s">
        <v>27</v>
      </c>
      <c r="C16" s="19">
        <v>0</v>
      </c>
      <c r="D16" s="20">
        <f>C16</f>
        <v>0</v>
      </c>
      <c r="E16" s="20">
        <f>D16</f>
        <v>0</v>
      </c>
      <c r="F16" s="20">
        <f t="shared" si="1"/>
        <v>0</v>
      </c>
      <c r="G16" s="20">
        <f t="shared" si="1"/>
        <v>0</v>
      </c>
    </row>
    <row r="17" spans="1:8" ht="12.75">
      <c r="A17" s="23" t="s">
        <v>28</v>
      </c>
      <c r="B17" s="21" t="s">
        <v>29</v>
      </c>
      <c r="C17" s="28">
        <v>0</v>
      </c>
      <c r="D17" s="29">
        <f>C17</f>
        <v>0</v>
      </c>
      <c r="E17" s="29">
        <f aca="true" t="shared" si="2" ref="E17:G17">D17</f>
        <v>0</v>
      </c>
      <c r="F17" s="29">
        <f t="shared" si="2"/>
        <v>0</v>
      </c>
      <c r="G17" s="29">
        <f t="shared" si="2"/>
        <v>0</v>
      </c>
      <c r="H17" s="30"/>
    </row>
    <row r="18" spans="1:8" ht="32.25" customHeight="1">
      <c r="A18" s="23" t="s">
        <v>30</v>
      </c>
      <c r="B18" s="21" t="s">
        <v>31</v>
      </c>
      <c r="C18" s="28">
        <v>0</v>
      </c>
      <c r="D18" s="29">
        <f aca="true" t="shared" si="3" ref="D18:G20">C18</f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30"/>
    </row>
    <row r="19" spans="1:7" ht="17.25" customHeight="1">
      <c r="A19" s="17" t="s">
        <v>32</v>
      </c>
      <c r="B19" s="21" t="s">
        <v>33</v>
      </c>
      <c r="C19" s="19">
        <v>0</v>
      </c>
      <c r="D19" s="20">
        <f>C19</f>
        <v>0</v>
      </c>
      <c r="E19" s="20">
        <f>D19</f>
        <v>0</v>
      </c>
      <c r="F19" s="20">
        <f t="shared" si="3"/>
        <v>0</v>
      </c>
      <c r="G19" s="20">
        <f t="shared" si="3"/>
        <v>0</v>
      </c>
    </row>
    <row r="20" spans="1:7" ht="12.75">
      <c r="A20" s="31" t="s">
        <v>34</v>
      </c>
      <c r="B20" s="32" t="s">
        <v>35</v>
      </c>
      <c r="C20" s="33">
        <v>0</v>
      </c>
      <c r="D20" s="34">
        <f>C20</f>
        <v>0</v>
      </c>
      <c r="E20" s="35">
        <f>D20</f>
        <v>0</v>
      </c>
      <c r="F20" s="35">
        <f t="shared" si="3"/>
        <v>0</v>
      </c>
      <c r="G20" s="35">
        <f t="shared" si="3"/>
        <v>0</v>
      </c>
    </row>
    <row r="21" spans="1:7" ht="27" customHeight="1">
      <c r="A21" s="36" t="s">
        <v>36</v>
      </c>
      <c r="B21" s="36"/>
      <c r="C21" s="36"/>
      <c r="D21" s="36"/>
      <c r="E21" s="36"/>
      <c r="F21" s="36"/>
      <c r="G21" s="36"/>
    </row>
    <row r="22" spans="1:7" ht="12.75">
      <c r="A22" s="23" t="s">
        <v>37</v>
      </c>
      <c r="B22" s="37" t="s">
        <v>38</v>
      </c>
      <c r="C22" s="19">
        <v>0</v>
      </c>
      <c r="D22" s="20">
        <f aca="true" t="shared" si="4" ref="D22:F23">C22</f>
        <v>0</v>
      </c>
      <c r="E22" s="20">
        <f t="shared" si="4"/>
        <v>0</v>
      </c>
      <c r="F22" s="20">
        <f t="shared" si="4"/>
        <v>0</v>
      </c>
      <c r="G22" s="38"/>
    </row>
    <row r="23" spans="1:7" ht="12.75">
      <c r="A23" s="39" t="s">
        <v>39</v>
      </c>
      <c r="B23" s="40" t="s">
        <v>40</v>
      </c>
      <c r="C23" s="41">
        <v>0</v>
      </c>
      <c r="D23" s="42">
        <f t="shared" si="4"/>
        <v>0</v>
      </c>
      <c r="E23" s="42">
        <f t="shared" si="4"/>
        <v>0</v>
      </c>
      <c r="F23" s="43">
        <f t="shared" si="4"/>
        <v>0</v>
      </c>
      <c r="G23" s="44"/>
    </row>
    <row r="24" spans="1:30" s="48" customFormat="1" ht="29.25" customHeight="1">
      <c r="A24" s="45" t="s">
        <v>41</v>
      </c>
      <c r="B24" s="45"/>
      <c r="C24" s="46">
        <f>C31*0.16</f>
        <v>0</v>
      </c>
      <c r="D24" s="46">
        <f aca="true" t="shared" si="5" ref="D24:G24">D31*0.16</f>
        <v>0</v>
      </c>
      <c r="E24" s="46">
        <f t="shared" si="5"/>
        <v>0</v>
      </c>
      <c r="F24" s="46">
        <f t="shared" si="5"/>
        <v>0</v>
      </c>
      <c r="G24" s="46">
        <f t="shared" si="5"/>
        <v>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7" ht="29.25" customHeight="1">
      <c r="A25" s="49" t="s">
        <v>42</v>
      </c>
      <c r="B25" s="50" t="s">
        <v>43</v>
      </c>
      <c r="C25" s="51">
        <f>C16-C17*1200000-C18*600000</f>
        <v>0</v>
      </c>
      <c r="D25" s="51">
        <f aca="true" t="shared" si="6" ref="D25:G25">D16-D17*1200000-D18*600000</f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</row>
    <row r="26" spans="1:7" ht="12.75">
      <c r="A26" s="23" t="s">
        <v>44</v>
      </c>
      <c r="B26" s="52" t="s">
        <v>45</v>
      </c>
      <c r="C26" s="53">
        <f>C10-C9+C12-C11</f>
        <v>0</v>
      </c>
      <c r="D26" s="53">
        <f>D10-D9+D12-D11</f>
        <v>0</v>
      </c>
      <c r="E26" s="53">
        <f>E10-E9+E12-E11</f>
        <v>0</v>
      </c>
      <c r="F26" s="53">
        <f>F10-F9+F12-F11</f>
        <v>0</v>
      </c>
      <c r="G26" s="53">
        <f>G10-G9+G12-G11</f>
        <v>0</v>
      </c>
    </row>
    <row r="27" spans="1:7" ht="12.75">
      <c r="A27" s="23" t="s">
        <v>46</v>
      </c>
      <c r="B27" s="52" t="s">
        <v>47</v>
      </c>
      <c r="C27" s="53">
        <f>C14</f>
        <v>0</v>
      </c>
      <c r="D27" s="53">
        <f>MAX(C31-C30,0)</f>
        <v>0</v>
      </c>
      <c r="E27" s="53">
        <f aca="true" t="shared" si="7" ref="E27:G27">MAX(D31-D30,0)</f>
        <v>0</v>
      </c>
      <c r="F27" s="53">
        <f t="shared" si="7"/>
        <v>0</v>
      </c>
      <c r="G27" s="53">
        <f t="shared" si="7"/>
        <v>0</v>
      </c>
    </row>
    <row r="28" spans="1:30" s="56" customFormat="1" ht="12.75">
      <c r="A28" s="23" t="s">
        <v>48</v>
      </c>
      <c r="B28" s="52" t="s">
        <v>49</v>
      </c>
      <c r="C28" s="54"/>
      <c r="D28" s="53">
        <f>MAX(-MAX(C29,C30),0)</f>
        <v>0</v>
      </c>
      <c r="E28" s="53">
        <f aca="true" t="shared" si="8" ref="E28:G28">MAX(-MAX(D29,D30),0)</f>
        <v>0</v>
      </c>
      <c r="F28" s="53">
        <f t="shared" si="8"/>
        <v>0</v>
      </c>
      <c r="G28" s="53">
        <f t="shared" si="8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s="56" customFormat="1" ht="12.75">
      <c r="A29" s="23" t="s">
        <v>50</v>
      </c>
      <c r="B29" s="52" t="s">
        <v>51</v>
      </c>
      <c r="C29" s="53">
        <f>C25-C20-C28</f>
        <v>0</v>
      </c>
      <c r="D29" s="53">
        <f>D25-D20-D28</f>
        <v>0</v>
      </c>
      <c r="E29" s="53">
        <f>E25-E20-E28</f>
        <v>0</v>
      </c>
      <c r="F29" s="53">
        <f>F25-F20-F28</f>
        <v>0</v>
      </c>
      <c r="G29" s="53">
        <f>G25-G20-G28</f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s="56" customFormat="1" ht="12.75">
      <c r="A30" s="23" t="s">
        <v>52</v>
      </c>
      <c r="B30" s="52" t="s">
        <v>53</v>
      </c>
      <c r="C30" s="53">
        <f>C25+C26-C27</f>
        <v>0</v>
      </c>
      <c r="D30" s="53">
        <f>D25+D26-D27</f>
        <v>0</v>
      </c>
      <c r="E30" s="53">
        <f>E25+E26-E27</f>
        <v>0</v>
      </c>
      <c r="F30" s="53">
        <f>F25+F26-F27</f>
        <v>0</v>
      </c>
      <c r="G30" s="53">
        <f>G25+G26-G27</f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s="56" customFormat="1" ht="12.75">
      <c r="A31" s="23" t="s">
        <v>54</v>
      </c>
      <c r="B31" s="52" t="s">
        <v>55</v>
      </c>
      <c r="C31" s="53">
        <f>MAX(C30,C29,0)</f>
        <v>0</v>
      </c>
      <c r="D31" s="53">
        <f>MAX(D30,D29,0)</f>
        <v>0</v>
      </c>
      <c r="E31" s="53">
        <f aca="true" t="shared" si="9" ref="E31:G31">MAX(E30,E29,0)</f>
        <v>0</v>
      </c>
      <c r="F31" s="53">
        <f t="shared" si="9"/>
        <v>0</v>
      </c>
      <c r="G31" s="53">
        <f t="shared" si="9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s="48" customFormat="1" ht="29.25" customHeight="1">
      <c r="A32" s="57" t="s">
        <v>56</v>
      </c>
      <c r="B32" s="57"/>
      <c r="C32" s="46">
        <f>C37+C38</f>
        <v>0</v>
      </c>
      <c r="D32" s="46">
        <f>D37+D38</f>
        <v>0</v>
      </c>
      <c r="E32" s="46">
        <f>E37+E38</f>
        <v>0</v>
      </c>
      <c r="F32" s="46">
        <f>F37+F38</f>
        <v>0</v>
      </c>
      <c r="G32" s="46">
        <f>G37+G38</f>
        <v>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7" ht="12.75">
      <c r="A33" s="49" t="s">
        <v>57</v>
      </c>
      <c r="B33" s="58" t="s">
        <v>58</v>
      </c>
      <c r="C33" s="51">
        <f>C14</f>
        <v>0</v>
      </c>
      <c r="D33" s="53">
        <f>IF(C35&lt;0,C33,C33-(C34-C35))</f>
        <v>0</v>
      </c>
      <c r="E33" s="53">
        <f aca="true" t="shared" si="10" ref="E33:G33">IF(D35&lt;0,D33,D33-(D34-D35))</f>
        <v>0</v>
      </c>
      <c r="F33" s="53">
        <f t="shared" si="10"/>
        <v>0</v>
      </c>
      <c r="G33" s="53">
        <f t="shared" si="10"/>
        <v>0</v>
      </c>
    </row>
    <row r="34" spans="1:7" ht="12.75">
      <c r="A34" s="49" t="s">
        <v>59</v>
      </c>
      <c r="B34" s="58" t="s">
        <v>60</v>
      </c>
      <c r="C34" s="51">
        <f>C8-C11+C13</f>
        <v>0</v>
      </c>
      <c r="D34" s="51">
        <f>D8-D11+D13</f>
        <v>0</v>
      </c>
      <c r="E34" s="51">
        <f>E8-E11+E13</f>
        <v>0</v>
      </c>
      <c r="F34" s="51">
        <f>F8-F11+F13</f>
        <v>0</v>
      </c>
      <c r="G34" s="51">
        <f>G8-G11+G13</f>
        <v>0</v>
      </c>
    </row>
    <row r="35" spans="1:7" ht="12.75">
      <c r="A35" s="59" t="s">
        <v>61</v>
      </c>
      <c r="B35" s="60" t="s">
        <v>62</v>
      </c>
      <c r="C35" s="61">
        <f>IF(C34&gt;0,C34-MIN((C8-C11+C13)/2,C33),C34)</f>
        <v>0</v>
      </c>
      <c r="D35" s="61">
        <f>IF(D34&gt;0,D34-MIN((D8-D11+D13)/2,D33),D34)</f>
        <v>0</v>
      </c>
      <c r="E35" s="61">
        <f>IF(E34&gt;0,E34-MIN((E8-E11+E13)/2,E33),E34)</f>
        <v>0</v>
      </c>
      <c r="F35" s="61">
        <f>IF(F34&gt;0,F34-MIN((F8-F11+F13)/2,F33),F34)</f>
        <v>0</v>
      </c>
      <c r="G35" s="61">
        <f>IF(G34&gt;0,G34-MIN((G8-G11+G13)/2,G33),G34)</f>
        <v>0</v>
      </c>
    </row>
    <row r="36" spans="1:7" ht="12.75">
      <c r="A36" s="62" t="s">
        <v>63</v>
      </c>
      <c r="B36" s="63" t="s">
        <v>64</v>
      </c>
      <c r="C36" s="64">
        <f>MAX(C35*0.1,0)</f>
        <v>0</v>
      </c>
      <c r="D36" s="64">
        <f aca="true" t="shared" si="11" ref="D36:G36">MAX(D35*0.1,0)</f>
        <v>0</v>
      </c>
      <c r="E36" s="64">
        <f t="shared" si="11"/>
        <v>0</v>
      </c>
      <c r="F36" s="64">
        <f t="shared" si="11"/>
        <v>0</v>
      </c>
      <c r="G36" s="64">
        <f t="shared" si="11"/>
        <v>0</v>
      </c>
    </row>
    <row r="37" spans="1:30" s="66" customFormat="1" ht="12.75">
      <c r="A37" s="62" t="s">
        <v>65</v>
      </c>
      <c r="B37" s="65" t="s">
        <v>66</v>
      </c>
      <c r="C37" s="64">
        <f>MAX(C36*0.06,C36-C15)</f>
        <v>0</v>
      </c>
      <c r="D37" s="64">
        <f aca="true" t="shared" si="12" ref="D37:G37">MAX(D36*0.06,D36-D15)</f>
        <v>0</v>
      </c>
      <c r="E37" s="64">
        <f t="shared" si="12"/>
        <v>0</v>
      </c>
      <c r="F37" s="64">
        <f t="shared" si="12"/>
        <v>0</v>
      </c>
      <c r="G37" s="64">
        <f t="shared" si="12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7" ht="12.75">
      <c r="A38" s="62" t="s">
        <v>67</v>
      </c>
      <c r="B38" s="65" t="s">
        <v>68</v>
      </c>
      <c r="C38" s="61">
        <f>C16*0.285-C17*342000-C18*174000-C19</f>
        <v>0</v>
      </c>
      <c r="D38" s="61">
        <f>D16*0.285-D17*342000-D18*174000-D19</f>
        <v>0</v>
      </c>
      <c r="E38" s="61">
        <f>E16*0.285-E17*342000-E18*174000-E19</f>
        <v>0</v>
      </c>
      <c r="F38" s="61">
        <f>F16*0.285-F17*342000-F18*174000-F19</f>
        <v>0</v>
      </c>
      <c r="G38" s="61">
        <f>G16*0.285-G17*342000-G18*174000-G19</f>
        <v>0</v>
      </c>
    </row>
    <row r="39" spans="1:30" s="48" customFormat="1" ht="29.25" customHeight="1">
      <c r="A39" s="67" t="s">
        <v>69</v>
      </c>
      <c r="B39" s="67"/>
      <c r="C39" s="67"/>
      <c r="D39" s="67"/>
      <c r="E39" s="67"/>
      <c r="F39" s="68"/>
      <c r="G39" s="69" t="e">
        <f>IF(AND(C22&lt;&gt;"",C23&lt;&gt;""),G53+G54,"Töltse ki a 14., 15. sort!")</f>
        <v>#NAME?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s="48" customFormat="1" ht="33.75" customHeight="1">
      <c r="A40" s="70" t="s">
        <v>70</v>
      </c>
      <c r="B40" s="70"/>
      <c r="C40" s="70"/>
      <c r="D40" s="70"/>
      <c r="E40" s="70"/>
      <c r="F40" s="71"/>
      <c r="G40" s="72" t="e">
        <f>#N/A</f>
        <v>#NAME?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s="75" customFormat="1" ht="27" customHeight="1">
      <c r="A41" s="73" t="s">
        <v>71</v>
      </c>
      <c r="B41" s="73"/>
      <c r="C41" s="73"/>
      <c r="D41" s="73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75" customFormat="1" ht="12.75">
      <c r="A42" s="76" t="s">
        <v>72</v>
      </c>
      <c r="B42" s="77" t="s">
        <v>73</v>
      </c>
      <c r="C42" s="77"/>
      <c r="D42" s="77"/>
      <c r="E42" s="77"/>
      <c r="F42" s="78"/>
      <c r="G42" s="79">
        <f>IF(AND(C22&lt;&gt;"",C23&lt;&gt;""),MAX(C22-C22*4*C23,0)+MAX(D22-D22*3*D23,0)+MAX(E22-E22*2*E23,0)+MAX(F22-F22*1*F23,0),"Töltse ki a 14., 15. sort!")</f>
        <v>0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75" customFormat="1" ht="12.75">
      <c r="A43" s="80" t="s">
        <v>74</v>
      </c>
      <c r="B43" s="77" t="s">
        <v>75</v>
      </c>
      <c r="C43" s="77"/>
      <c r="D43" s="77"/>
      <c r="E43" s="77"/>
      <c r="F43" s="78"/>
      <c r="G43" s="81">
        <f>IF(AND(C22&lt;&gt;"",C23&lt;&gt;""),IF(C23&lt;1/4,MIN(C22*C23,C22-C22*4*C23),0)+IF(D23&lt;1/3,MIN(D22*D23,D22-D22*3*D23),0)+IF(E23&lt;1/2,MIN(E22*E23,E22-E22*2*E23),0)+IF(F23&lt;1,MIN(F22*F23,F22-F22*1*F23),0),"Töltse ki a 14., 15. sort!")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75" customFormat="1" ht="12.75">
      <c r="A44" s="76" t="s">
        <v>76</v>
      </c>
      <c r="B44" s="82" t="s">
        <v>77</v>
      </c>
      <c r="C44" s="82"/>
      <c r="D44" s="82"/>
      <c r="E44" s="82"/>
      <c r="F44" s="82"/>
      <c r="G44" s="64">
        <f>SUM(C8:F8)+SUM(C38:F38)-SUM(C24:F24)-SUM(D12:F12)</f>
        <v>0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75" customFormat="1" ht="12.75">
      <c r="A45" s="76" t="s">
        <v>78</v>
      </c>
      <c r="B45" s="82" t="s">
        <v>79</v>
      </c>
      <c r="C45" s="82"/>
      <c r="D45" s="82"/>
      <c r="E45" s="82"/>
      <c r="F45" s="82"/>
      <c r="G45" s="64">
        <f>C11+D11+E11+F11</f>
        <v>0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75" customFormat="1" ht="15" customHeight="1">
      <c r="A46" s="76" t="s">
        <v>80</v>
      </c>
      <c r="B46" s="83" t="s">
        <v>81</v>
      </c>
      <c r="C46" s="83"/>
      <c r="D46" s="83"/>
      <c r="E46" s="83"/>
      <c r="F46" s="83"/>
      <c r="G46" s="64">
        <f>G27</f>
        <v>0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75" customFormat="1" ht="15" customHeight="1">
      <c r="A47" s="76" t="s">
        <v>82</v>
      </c>
      <c r="B47" s="77" t="s">
        <v>83</v>
      </c>
      <c r="C47" s="77"/>
      <c r="D47" s="77"/>
      <c r="E47" s="77"/>
      <c r="F47" s="78"/>
      <c r="G47" s="79" t="e">
        <f>#N/A</f>
        <v>#NAME?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75" customFormat="1" ht="27" customHeight="1">
      <c r="A48" s="84" t="s">
        <v>84</v>
      </c>
      <c r="B48" s="84"/>
      <c r="C48" s="84"/>
      <c r="D48" s="84"/>
      <c r="E48" s="84"/>
      <c r="F48" s="84"/>
      <c r="G48" s="8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75" customFormat="1" ht="15" customHeight="1">
      <c r="A49" s="76" t="s">
        <v>85</v>
      </c>
      <c r="B49" s="77" t="s">
        <v>86</v>
      </c>
      <c r="C49" s="77"/>
      <c r="D49" s="77"/>
      <c r="E49" s="77"/>
      <c r="F49" s="78"/>
      <c r="G49" s="79" t="e">
        <f>#N/A</f>
        <v>#NAME?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75" customFormat="1" ht="12.75">
      <c r="A50" s="76" t="s">
        <v>87</v>
      </c>
      <c r="B50" s="77" t="s">
        <v>88</v>
      </c>
      <c r="C50" s="77"/>
      <c r="D50" s="77"/>
      <c r="E50" s="77"/>
      <c r="F50" s="78"/>
      <c r="G50" s="79" t="e">
        <f>#N/A</f>
        <v>#NAME?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75" customFormat="1" ht="12.75">
      <c r="A51" s="80" t="s">
        <v>89</v>
      </c>
      <c r="B51" s="77" t="s">
        <v>90</v>
      </c>
      <c r="C51" s="77"/>
      <c r="D51" s="77"/>
      <c r="E51" s="77"/>
      <c r="F51" s="78"/>
      <c r="G51" s="79" t="e">
        <f>#N/A</f>
        <v>#NAME?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75" customFormat="1" ht="12.75">
      <c r="A52" s="85" t="s">
        <v>91</v>
      </c>
      <c r="B52" s="63" t="s">
        <v>92</v>
      </c>
      <c r="C52" s="63"/>
      <c r="D52" s="63"/>
      <c r="E52" s="63"/>
      <c r="F52" s="78"/>
      <c r="G52" s="79" t="e">
        <f>#N/A</f>
        <v>#NAME?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75" customFormat="1" ht="12.75">
      <c r="A53" s="86" t="s">
        <v>93</v>
      </c>
      <c r="B53" s="63" t="s">
        <v>94</v>
      </c>
      <c r="C53" s="63"/>
      <c r="D53" s="63"/>
      <c r="E53" s="63"/>
      <c r="F53" s="78"/>
      <c r="G53" s="79" t="e">
        <f>#N/A</f>
        <v>#NAME?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s="75" customFormat="1" ht="12.75">
      <c r="A54" s="87" t="s">
        <v>95</v>
      </c>
      <c r="B54" s="18" t="s">
        <v>96</v>
      </c>
      <c r="C54" s="18"/>
      <c r="D54" s="18"/>
      <c r="E54" s="18"/>
      <c r="F54" s="18"/>
      <c r="G54" s="88">
        <f>G38</f>
        <v>0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s="75" customFormat="1" ht="15.75" customHeight="1">
      <c r="A55" s="89"/>
      <c r="B55" s="90"/>
      <c r="C55" s="91"/>
      <c r="D55" s="90"/>
      <c r="E55" s="90"/>
      <c r="F55" s="90"/>
      <c r="G55" s="9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s="75" customFormat="1" ht="28.5" customHeight="1">
      <c r="A56" s="93" t="s">
        <v>97</v>
      </c>
      <c r="B56" s="93"/>
      <c r="C56" s="93"/>
      <c r="D56" s="93"/>
      <c r="E56" s="93"/>
      <c r="F56" s="93"/>
      <c r="G56" s="9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s="75" customFormat="1" ht="29.25" customHeight="1">
      <c r="A57" s="93" t="s">
        <v>98</v>
      </c>
      <c r="B57" s="93"/>
      <c r="C57" s="93"/>
      <c r="D57" s="93"/>
      <c r="E57" s="93"/>
      <c r="F57" s="93"/>
      <c r="G57" s="9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s="75" customFormat="1" ht="12.75" customHeight="1">
      <c r="A58" s="93" t="s">
        <v>99</v>
      </c>
      <c r="B58" s="93"/>
      <c r="C58" s="93"/>
      <c r="D58" s="93"/>
      <c r="E58" s="93"/>
      <c r="F58" s="93"/>
      <c r="G58" s="9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s="75" customFormat="1" ht="41.25" customHeight="1">
      <c r="A59" s="94" t="s">
        <v>100</v>
      </c>
      <c r="B59" s="94"/>
      <c r="C59" s="94"/>
      <c r="D59" s="94"/>
      <c r="E59" s="94"/>
      <c r="F59" s="94"/>
      <c r="G59" s="9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s="75" customFormat="1" ht="15.75" customHeight="1">
      <c r="A60" s="93" t="s">
        <v>101</v>
      </c>
      <c r="B60" s="93"/>
      <c r="C60" s="93"/>
      <c r="D60" s="93"/>
      <c r="E60" s="93"/>
      <c r="F60" s="93"/>
      <c r="G60" s="9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</row>
    <row r="61" spans="1:30" s="75" customFormat="1" ht="18.75" customHeight="1">
      <c r="A61" s="95" t="s">
        <v>102</v>
      </c>
      <c r="B61" s="95"/>
      <c r="C61" s="95"/>
      <c r="D61" s="95"/>
      <c r="E61" s="95"/>
      <c r="F61" s="95"/>
      <c r="G61" s="95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</row>
    <row r="62" spans="1:30" s="75" customFormat="1" ht="28.5" customHeight="1">
      <c r="A62" s="93" t="s">
        <v>103</v>
      </c>
      <c r="B62" s="93"/>
      <c r="C62" s="93"/>
      <c r="D62" s="93"/>
      <c r="E62" s="93"/>
      <c r="F62" s="93"/>
      <c r="G62" s="9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</row>
    <row r="63" spans="1:30" s="75" customFormat="1" ht="18" customHeight="1">
      <c r="A63" s="93" t="s">
        <v>104</v>
      </c>
      <c r="B63" s="93"/>
      <c r="C63" s="93"/>
      <c r="D63" s="93"/>
      <c r="E63" s="93"/>
      <c r="F63" s="93"/>
      <c r="G63" s="9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</row>
    <row r="64" spans="1:30" s="75" customFormat="1" ht="18" customHeight="1">
      <c r="A64" s="93" t="s">
        <v>105</v>
      </c>
      <c r="B64" s="93"/>
      <c r="C64" s="93"/>
      <c r="D64" s="93"/>
      <c r="E64" s="93"/>
      <c r="F64" s="93"/>
      <c r="G64" s="9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s="75" customFormat="1" ht="15.75" customHeight="1">
      <c r="A65" s="93" t="s">
        <v>106</v>
      </c>
      <c r="B65" s="93"/>
      <c r="C65" s="93"/>
      <c r="D65" s="93"/>
      <c r="E65" s="93"/>
      <c r="F65" s="93"/>
      <c r="G65" s="9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s="75" customFormat="1" ht="18.75" customHeight="1">
      <c r="A66" s="93" t="s">
        <v>107</v>
      </c>
      <c r="B66" s="93"/>
      <c r="C66" s="93"/>
      <c r="D66" s="93"/>
      <c r="E66" s="93"/>
      <c r="F66" s="93"/>
      <c r="G66" s="9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1:7" ht="12.75">
      <c r="A67" s="96"/>
      <c r="B67" s="97"/>
      <c r="C67" s="97"/>
      <c r="D67" s="97"/>
      <c r="E67" s="97"/>
      <c r="F67" s="97"/>
      <c r="G67" s="98"/>
    </row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</sheetData>
  <sheetProtection sheet="1"/>
  <mergeCells count="38">
    <mergeCell ref="A1:G1"/>
    <mergeCell ref="A2:G2"/>
    <mergeCell ref="A3:G3"/>
    <mergeCell ref="A4:G4"/>
    <mergeCell ref="A5:G5"/>
    <mergeCell ref="A6:G6"/>
    <mergeCell ref="A7:B7"/>
    <mergeCell ref="D14:G14"/>
    <mergeCell ref="A21:G21"/>
    <mergeCell ref="A24:B24"/>
    <mergeCell ref="A32:B32"/>
    <mergeCell ref="A39:E39"/>
    <mergeCell ref="A40:E40"/>
    <mergeCell ref="A41:G41"/>
    <mergeCell ref="B42:E42"/>
    <mergeCell ref="B43:E43"/>
    <mergeCell ref="B44:F44"/>
    <mergeCell ref="B45:F45"/>
    <mergeCell ref="B46:F46"/>
    <mergeCell ref="B47:E47"/>
    <mergeCell ref="A48:G48"/>
    <mergeCell ref="B49:E49"/>
    <mergeCell ref="B50:E50"/>
    <mergeCell ref="B51:E51"/>
    <mergeCell ref="B52:E52"/>
    <mergeCell ref="B53:E53"/>
    <mergeCell ref="B54:F54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</mergeCells>
  <dataValidations count="14">
    <dataValidation errorStyle="information" type="whole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G15">
      <formula1>MAX(0,G36*0.7)</formula1>
    </dataValidation>
    <dataValidation errorStyle="information" type="whole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D15">
      <formula1>MAX(D36*0.7,0)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G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F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E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D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C20">
      <formula1>IF(C22="",10000000000000000,C22)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E12">
      <formula1>D8+D38-D24-D12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F12">
      <formula1>+E8+E38-E24+D8+D38-D24-E12-D12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G12">
      <formula1>+E8+E38-E24+D8+D38-D24-E12-D12+F8+F38-F24-F12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D12">
      <formula1>C8+C38-C24</formula1>
    </dataValidation>
    <dataValidation type="whole" operator="lessThanOrEqual" allowBlank="1" showInputMessage="1" showErrorMessage="1" errorTitle="HIBA! ADJON MEG KISEBB ÉRTÉKET!" error="Ha az eredménye meghaladja az 500 millió Ft-ot, akkor Ön nem jogosult KIVA választására!" sqref="C8">
      <formula1>500000000</formula1>
    </dataValidation>
    <dataValidation type="whole" operator="greaterThanOrEqual" allowBlank="1" showInputMessage="1" showErrorMessage="1" errorTitle="HIBA! ADJON MEG NAGYOBB ÉRTÉKET!" error="A beírt érték nem lehet kevesebb, mint a tárgyévi &quot;új&quot; beruházások értéke (13.sor)" sqref="C22:F22">
      <formula1>C20</formula1>
    </dataValidation>
    <dataValidation errorStyle="information" type="whole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C15 E15:F15">
      <formula1>MAX(0,C36*0.7)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9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9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